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rancigena srl" sheetId="1" r:id="rId1"/>
  </sheets>
  <definedNames/>
  <calcPr fullCalcOnLoad="1"/>
</workbook>
</file>

<file path=xl/sharedStrings.xml><?xml version="1.0" encoding="utf-8"?>
<sst xmlns="http://schemas.openxmlformats.org/spreadsheetml/2006/main" count="226" uniqueCount="78">
  <si>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</si>
  <si>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</si>
  <si>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</si>
  <si>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</si>
  <si>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</si>
  <si>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</si>
  <si>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</si>
  <si>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</si>
  <si>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</si>
  <si>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</si>
  <si>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</si>
  <si>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</si>
  <si>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</si>
  <si>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</si>
  <si>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Durata del contratto</t>
  </si>
  <si>
    <t>L'acquisto è relativo a nuovo affidamento di contratto in essere</t>
  </si>
  <si>
    <t>STIMA DEI COSTI DELL'ACQUISTO</t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</si>
  <si>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</si>
  <si>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</si>
  <si>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</si>
  <si>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</si>
  <si>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</si>
  <si>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</si>
  <si>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</si>
  <si>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</si>
  <si>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</si>
  <si>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</si>
  <si>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non necessita</t>
  </si>
  <si>
    <t>no</t>
  </si>
  <si>
    <t>Lazio</t>
  </si>
  <si>
    <t>servizi</t>
  </si>
  <si>
    <r>
      <t>CENTRALE DI COMMITTENZA O SOGGETTO AGGREGATORE AL QUALE SI FARA' RICORSO PER L'ESPLETAMENTO DELLA</t>
    </r>
    <r>
      <rPr>
        <b/>
        <strike/>
        <sz val="9"/>
        <rFont val="Verdana"/>
        <family val="2"/>
      </rPr>
      <t xml:space="preserve"> </t>
    </r>
    <r>
      <rPr>
        <b/>
        <sz val="9"/>
        <rFont val="Verdana"/>
        <family val="2"/>
      </rPr>
      <t>PROCEDURA DI AFFIDAMENTO (10)</t>
    </r>
  </si>
  <si>
    <t>01733690562</t>
  </si>
  <si>
    <t>s01733690562202300004</t>
  </si>
  <si>
    <t>s01733690562202300001</t>
  </si>
  <si>
    <t>necessita</t>
  </si>
  <si>
    <t>forniture</t>
  </si>
  <si>
    <t>34121100-2</t>
  </si>
  <si>
    <t>1</t>
  </si>
  <si>
    <t>2</t>
  </si>
  <si>
    <t>Statilio Grassi</t>
  </si>
  <si>
    <t>-</t>
  </si>
  <si>
    <t>34144910-0</t>
  </si>
  <si>
    <t xml:space="preserve">Fornitura di autobus a gasolio/metano da adibire al trasporto pubblico locale </t>
  </si>
  <si>
    <t>Fornitura di autobus elettrici da adibire al trasporto pubblico locale</t>
  </si>
  <si>
    <t>s01733690562202300002</t>
  </si>
  <si>
    <t>s01733690562202300008</t>
  </si>
  <si>
    <t>s01733690562202300009</t>
  </si>
  <si>
    <t>s01733690562202300011</t>
  </si>
  <si>
    <t>s01733690562202300012</t>
  </si>
  <si>
    <t>72511000-0</t>
  </si>
  <si>
    <t xml:space="preserve">Sistema gestione bigliettazione elettronica trasporto pubblico locale </t>
  </si>
  <si>
    <t>s01733690562202300013</t>
  </si>
  <si>
    <t>s01733690562202300014</t>
  </si>
  <si>
    <t>s01733690562202300015</t>
  </si>
  <si>
    <t>33600000-6</t>
  </si>
  <si>
    <t xml:space="preserve">Prodotti farmaceutici </t>
  </si>
  <si>
    <t>09134100-8</t>
  </si>
  <si>
    <t>Gasolio autotrazione</t>
  </si>
  <si>
    <t>50113000-0</t>
  </si>
  <si>
    <t>Manutenzione ordinaria e straordinaria autobus/scuolabus</t>
  </si>
  <si>
    <t>90910000-9</t>
  </si>
  <si>
    <t>Servizi di pulizia locali, ascensori e parcheggi a pagamento</t>
  </si>
  <si>
    <t>98341140-8</t>
  </si>
  <si>
    <t>Servizi di viglianza locali, porta valori e scassettamente parcometri</t>
  </si>
  <si>
    <t>34300000-0</t>
  </si>
  <si>
    <t>Ricambistica autobus/scuolabus</t>
  </si>
  <si>
    <t>09310000-5</t>
  </si>
  <si>
    <t>Energia elettrica</t>
  </si>
  <si>
    <t>si</t>
  </si>
  <si>
    <t>32551100-1</t>
  </si>
  <si>
    <t>Responsabile del Progetto (7)</t>
  </si>
  <si>
    <t>s01733690562202400001</t>
  </si>
  <si>
    <t>Fornitura di scuolabus da adibire al trasporto pubblico scolastico</t>
  </si>
  <si>
    <t xml:space="preserve">DELL'AMMINISTRAZIONE FRANCIGENA SRL </t>
  </si>
  <si>
    <t>PROGRAMMA TRIENNALE DEGLI ACQUISTI DI FORNITURE E SERVIZI 2024/2026</t>
  </si>
  <si>
    <t>Terzo anno</t>
  </si>
  <si>
    <t xml:space="preserve">                                                                                                                                        Allegato alla determina amministratrice unica del 28 Dicembre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</si>
</sst>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#########"/>
    <numFmt numFmtId="173" formatCode="###,##0"/>
    <numFmt numFmtId="174" formatCode="###,###,##0.00###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trike/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5" sqref="M5:M7"/>
    </sheetView>
  </sheetViews>
  <sheetFormatPr defaultColWidth="9.140625" defaultRowHeight="15"/>
  <cols>
    <col min="1" max="1" width="4.57421875" style="3" bestFit="1" customWidth="1"/>
    <col min="2" max="2" width="26.7109375" style="3" bestFit="1" customWidth="1"/>
    <col min="3" max="3" width="16.8515625" style="3" bestFit="1" customWidth="1"/>
    <col min="4" max="4" width="18.00390625" style="3" bestFit="1" customWidth="1"/>
    <col min="5" max="5" width="17.7109375" style="3" bestFit="1" customWidth="1"/>
    <col min="6" max="6" width="16.7109375" style="3" bestFit="1" customWidth="1"/>
    <col min="7" max="7" width="20.140625" style="3" customWidth="1"/>
    <col min="8" max="8" width="20.28125" style="3" customWidth="1"/>
    <col min="9" max="9" width="10.7109375" style="3" bestFit="1" customWidth="1"/>
    <col min="10" max="10" width="23.7109375" style="3" customWidth="1"/>
    <col min="11" max="11" width="9.00390625" style="3" bestFit="1" customWidth="1"/>
    <col min="12" max="12" width="12.28125" style="3" bestFit="1" customWidth="1"/>
    <col min="13" max="13" width="128.8515625" style="3" customWidth="1"/>
    <col min="14" max="14" width="10.57421875" style="3" customWidth="1"/>
    <col min="15" max="15" width="30.421875" style="3" customWidth="1"/>
    <col min="16" max="16" width="13.7109375" style="3" customWidth="1"/>
    <col min="17" max="17" width="17.8515625" style="3" customWidth="1"/>
    <col min="18" max="18" width="16.421875" style="5" bestFit="1" customWidth="1"/>
    <col min="19" max="20" width="18.00390625" style="3" bestFit="1" customWidth="1"/>
    <col min="21" max="21" width="15.8515625" style="3" bestFit="1" customWidth="1"/>
    <col min="22" max="22" width="18.00390625" style="3" bestFit="1" customWidth="1"/>
    <col min="23" max="24" width="16.28125" style="3" customWidth="1"/>
    <col min="25" max="25" width="17.57421875" style="3" customWidth="1"/>
    <col min="26" max="26" width="23.421875" style="3" bestFit="1" customWidth="1"/>
    <col min="27" max="27" width="19.8515625" style="3" customWidth="1"/>
    <col min="28" max="16384" width="9.140625" style="3" customWidth="1"/>
  </cols>
  <sheetData>
    <row r="1" spans="1:27" s="1" customFormat="1" ht="10.5">
      <c r="A1" s="2"/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1" customFormat="1" ht="10.5">
      <c r="A2" s="2"/>
      <c r="B2" s="29" t="s">
        <v>74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38" s="1" customFormat="1" ht="10.5">
      <c r="A3" s="2"/>
      <c r="C3" s="4"/>
      <c r="M3" s="36" t="s">
        <v>77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27" s="1" customFormat="1" ht="10.5">
      <c r="A4" s="2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" customFormat="1" ht="58.5" customHeight="1">
      <c r="A5" s="20"/>
      <c r="B5" s="27" t="s">
        <v>1</v>
      </c>
      <c r="C5" s="30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32" t="s">
        <v>10</v>
      </c>
      <c r="L5" s="32" t="s">
        <v>11</v>
      </c>
      <c r="M5" s="27" t="s">
        <v>12</v>
      </c>
      <c r="N5" s="27" t="s">
        <v>13</v>
      </c>
      <c r="O5" s="27" t="s">
        <v>71</v>
      </c>
      <c r="P5" s="34" t="s">
        <v>14</v>
      </c>
      <c r="Q5" s="34" t="s">
        <v>15</v>
      </c>
      <c r="R5" s="32" t="s">
        <v>16</v>
      </c>
      <c r="S5" s="32"/>
      <c r="T5" s="32"/>
      <c r="U5" s="32"/>
      <c r="V5" s="32"/>
      <c r="W5" s="32"/>
      <c r="X5" s="32"/>
      <c r="Y5" s="27" t="s">
        <v>31</v>
      </c>
      <c r="Z5" s="27"/>
      <c r="AA5" s="27" t="s">
        <v>17</v>
      </c>
    </row>
    <row r="6" spans="1:27" s="1" customFormat="1" ht="22.5" customHeight="1">
      <c r="A6" s="20"/>
      <c r="B6" s="28"/>
      <c r="C6" s="31"/>
      <c r="D6" s="28"/>
      <c r="E6" s="27"/>
      <c r="F6" s="27"/>
      <c r="G6" s="27"/>
      <c r="H6" s="27"/>
      <c r="I6" s="27"/>
      <c r="J6" s="28"/>
      <c r="K6" s="33"/>
      <c r="L6" s="33"/>
      <c r="M6" s="28"/>
      <c r="N6" s="28"/>
      <c r="O6" s="28"/>
      <c r="P6" s="35"/>
      <c r="Q6" s="35"/>
      <c r="R6" s="28" t="s">
        <v>18</v>
      </c>
      <c r="S6" s="28" t="s">
        <v>19</v>
      </c>
      <c r="T6" s="28" t="s">
        <v>76</v>
      </c>
      <c r="U6" s="28" t="s">
        <v>20</v>
      </c>
      <c r="V6" s="33" t="s">
        <v>21</v>
      </c>
      <c r="W6" s="33" t="s">
        <v>22</v>
      </c>
      <c r="X6" s="33"/>
      <c r="Y6" s="27" t="s">
        <v>23</v>
      </c>
      <c r="Z6" s="27" t="s">
        <v>24</v>
      </c>
      <c r="AA6" s="28"/>
    </row>
    <row r="7" spans="1:27" s="1" customFormat="1" ht="22.5" customHeight="1">
      <c r="A7" s="20"/>
      <c r="B7" s="28"/>
      <c r="C7" s="31"/>
      <c r="D7" s="28"/>
      <c r="E7" s="27"/>
      <c r="F7" s="27"/>
      <c r="G7" s="27"/>
      <c r="H7" s="27"/>
      <c r="I7" s="27"/>
      <c r="J7" s="28"/>
      <c r="K7" s="33"/>
      <c r="L7" s="33"/>
      <c r="M7" s="28"/>
      <c r="N7" s="28"/>
      <c r="O7" s="28"/>
      <c r="P7" s="35"/>
      <c r="Q7" s="35"/>
      <c r="R7" s="28"/>
      <c r="S7" s="28"/>
      <c r="T7" s="28"/>
      <c r="U7" s="28"/>
      <c r="V7" s="33"/>
      <c r="W7" s="22" t="s">
        <v>25</v>
      </c>
      <c r="X7" s="22" t="s">
        <v>26</v>
      </c>
      <c r="Y7" s="27"/>
      <c r="Z7" s="27"/>
      <c r="AA7" s="28"/>
    </row>
    <row r="8" spans="1:27" s="1" customFormat="1" ht="21" customHeight="1">
      <c r="A8" s="23">
        <v>1</v>
      </c>
      <c r="B8" s="6" t="s">
        <v>34</v>
      </c>
      <c r="C8" s="7" t="s">
        <v>32</v>
      </c>
      <c r="D8" s="6">
        <v>2023</v>
      </c>
      <c r="E8" s="6">
        <v>2024</v>
      </c>
      <c r="F8" s="16" t="s">
        <v>35</v>
      </c>
      <c r="G8" s="6" t="s">
        <v>28</v>
      </c>
      <c r="H8" s="6" t="s">
        <v>28</v>
      </c>
      <c r="I8" s="6" t="s">
        <v>28</v>
      </c>
      <c r="J8" s="6" t="s">
        <v>29</v>
      </c>
      <c r="K8" s="9" t="s">
        <v>36</v>
      </c>
      <c r="L8" s="10" t="s">
        <v>37</v>
      </c>
      <c r="M8" s="9" t="s">
        <v>43</v>
      </c>
      <c r="N8" s="11" t="s">
        <v>38</v>
      </c>
      <c r="O8" s="6" t="s">
        <v>40</v>
      </c>
      <c r="P8" s="9" t="s">
        <v>41</v>
      </c>
      <c r="Q8" s="18" t="s">
        <v>69</v>
      </c>
      <c r="R8" s="22">
        <f>1850000+3250000</f>
        <v>5100000</v>
      </c>
      <c r="S8" s="22">
        <v>0</v>
      </c>
      <c r="T8" s="22">
        <v>0</v>
      </c>
      <c r="U8" s="22">
        <v>0</v>
      </c>
      <c r="V8" s="22">
        <f>SUM(R8:U8)</f>
        <v>5100000</v>
      </c>
      <c r="W8" s="12" t="s">
        <v>41</v>
      </c>
      <c r="X8" s="6" t="s">
        <v>41</v>
      </c>
      <c r="Y8" s="6" t="s">
        <v>41</v>
      </c>
      <c r="Z8" s="6" t="s">
        <v>41</v>
      </c>
      <c r="AA8" s="13" t="s">
        <v>41</v>
      </c>
    </row>
    <row r="9" spans="1:27" s="1" customFormat="1" ht="21" customHeight="1">
      <c r="A9" s="23">
        <v>2</v>
      </c>
      <c r="B9" s="6" t="s">
        <v>45</v>
      </c>
      <c r="C9" s="7" t="s">
        <v>32</v>
      </c>
      <c r="D9" s="6">
        <v>2023</v>
      </c>
      <c r="E9" s="6">
        <v>2024</v>
      </c>
      <c r="F9" s="16" t="s">
        <v>35</v>
      </c>
      <c r="G9" s="6" t="s">
        <v>28</v>
      </c>
      <c r="H9" s="6" t="s">
        <v>28</v>
      </c>
      <c r="I9" s="6" t="s">
        <v>28</v>
      </c>
      <c r="J9" s="6" t="s">
        <v>29</v>
      </c>
      <c r="K9" s="14" t="s">
        <v>36</v>
      </c>
      <c r="L9" s="10" t="s">
        <v>42</v>
      </c>
      <c r="M9" s="14" t="s">
        <v>44</v>
      </c>
      <c r="N9" s="11" t="s">
        <v>38</v>
      </c>
      <c r="O9" s="6" t="s">
        <v>40</v>
      </c>
      <c r="P9" s="15" t="s">
        <v>41</v>
      </c>
      <c r="Q9" s="18" t="s">
        <v>69</v>
      </c>
      <c r="R9" s="21">
        <v>2000000</v>
      </c>
      <c r="S9" s="21">
        <v>0</v>
      </c>
      <c r="T9" s="21">
        <v>0</v>
      </c>
      <c r="U9" s="21">
        <v>0</v>
      </c>
      <c r="V9" s="22">
        <f>SUM(R9:U9)</f>
        <v>2000000</v>
      </c>
      <c r="W9" s="12" t="s">
        <v>41</v>
      </c>
      <c r="X9" s="14" t="s">
        <v>41</v>
      </c>
      <c r="Y9" s="14" t="s">
        <v>41</v>
      </c>
      <c r="Z9" s="14" t="s">
        <v>41</v>
      </c>
      <c r="AA9" s="14" t="s">
        <v>41</v>
      </c>
    </row>
    <row r="10" spans="1:27" ht="21" customHeight="1">
      <c r="A10" s="23">
        <v>3</v>
      </c>
      <c r="B10" s="6" t="s">
        <v>33</v>
      </c>
      <c r="C10" s="7" t="s">
        <v>32</v>
      </c>
      <c r="D10" s="6">
        <v>2023</v>
      </c>
      <c r="E10" s="6">
        <v>2024</v>
      </c>
      <c r="F10" s="16" t="s">
        <v>27</v>
      </c>
      <c r="G10" s="6" t="s">
        <v>28</v>
      </c>
      <c r="H10" s="6" t="s">
        <v>28</v>
      </c>
      <c r="I10" s="6" t="s">
        <v>28</v>
      </c>
      <c r="J10" s="6" t="s">
        <v>29</v>
      </c>
      <c r="K10" s="14" t="s">
        <v>30</v>
      </c>
      <c r="L10" s="10" t="s">
        <v>50</v>
      </c>
      <c r="M10" s="14" t="s">
        <v>51</v>
      </c>
      <c r="N10" s="11" t="s">
        <v>39</v>
      </c>
      <c r="O10" s="12" t="s">
        <v>40</v>
      </c>
      <c r="P10" s="15">
        <v>5</v>
      </c>
      <c r="Q10" s="18" t="s">
        <v>69</v>
      </c>
      <c r="R10" s="21">
        <v>114500</v>
      </c>
      <c r="S10" s="21">
        <v>27240</v>
      </c>
      <c r="T10" s="21">
        <v>27240</v>
      </c>
      <c r="U10" s="21">
        <f>81720-27000</f>
        <v>54720</v>
      </c>
      <c r="V10" s="22">
        <f>SUM(R10:U10)</f>
        <v>223700</v>
      </c>
      <c r="W10" s="12" t="s">
        <v>41</v>
      </c>
      <c r="X10" s="14" t="s">
        <v>41</v>
      </c>
      <c r="Y10" s="14" t="s">
        <v>41</v>
      </c>
      <c r="Z10" s="14" t="s">
        <v>41</v>
      </c>
      <c r="AA10" s="14" t="s">
        <v>41</v>
      </c>
    </row>
    <row r="11" spans="1:27" ht="21" customHeight="1">
      <c r="A11" s="23">
        <v>4</v>
      </c>
      <c r="B11" s="6" t="s">
        <v>46</v>
      </c>
      <c r="C11" s="7" t="s">
        <v>32</v>
      </c>
      <c r="D11" s="6">
        <v>2023</v>
      </c>
      <c r="E11" s="6">
        <v>2023</v>
      </c>
      <c r="F11" s="8" t="s">
        <v>27</v>
      </c>
      <c r="G11" s="6" t="s">
        <v>28</v>
      </c>
      <c r="H11" s="6" t="s">
        <v>28</v>
      </c>
      <c r="I11" s="6" t="s">
        <v>28</v>
      </c>
      <c r="J11" s="6" t="s">
        <v>29</v>
      </c>
      <c r="K11" s="19" t="s">
        <v>36</v>
      </c>
      <c r="L11" s="10" t="s">
        <v>55</v>
      </c>
      <c r="M11" s="19" t="s">
        <v>56</v>
      </c>
      <c r="N11" s="19">
        <v>1</v>
      </c>
      <c r="O11" s="19" t="s">
        <v>40</v>
      </c>
      <c r="P11" s="19">
        <v>5</v>
      </c>
      <c r="Q11" s="18" t="s">
        <v>69</v>
      </c>
      <c r="R11" s="22">
        <f>(12500000/5)/1.31-270000</f>
        <v>1638396.9465648853</v>
      </c>
      <c r="S11" s="22">
        <f>(12500000/5)/1.31</f>
        <v>1908396.9465648853</v>
      </c>
      <c r="T11" s="22">
        <f>(12500000/5)/1.31</f>
        <v>1908396.9465648853</v>
      </c>
      <c r="U11" s="22">
        <f>(12500000)/1.31-R11-S11</f>
        <v>5995190.839694658</v>
      </c>
      <c r="V11" s="22">
        <f>SUM(R11:U11)</f>
        <v>11450381.679389315</v>
      </c>
      <c r="W11" s="12" t="s">
        <v>41</v>
      </c>
      <c r="X11" s="14" t="s">
        <v>41</v>
      </c>
      <c r="Y11" s="14" t="s">
        <v>41</v>
      </c>
      <c r="Z11" s="14" t="s">
        <v>41</v>
      </c>
      <c r="AA11" s="14" t="s">
        <v>41</v>
      </c>
    </row>
    <row r="12" spans="1:27" ht="21" customHeight="1">
      <c r="A12" s="23">
        <v>5</v>
      </c>
      <c r="B12" s="6" t="s">
        <v>47</v>
      </c>
      <c r="C12" s="7" t="s">
        <v>32</v>
      </c>
      <c r="D12" s="6">
        <v>2023</v>
      </c>
      <c r="E12" s="6">
        <v>2024</v>
      </c>
      <c r="F12" s="8" t="s">
        <v>27</v>
      </c>
      <c r="G12" s="6" t="s">
        <v>28</v>
      </c>
      <c r="H12" s="6" t="s">
        <v>28</v>
      </c>
      <c r="I12" s="6" t="s">
        <v>28</v>
      </c>
      <c r="J12" s="6" t="s">
        <v>29</v>
      </c>
      <c r="K12" s="19" t="s">
        <v>36</v>
      </c>
      <c r="L12" s="10" t="s">
        <v>57</v>
      </c>
      <c r="M12" s="19" t="s">
        <v>58</v>
      </c>
      <c r="N12" s="19">
        <v>1</v>
      </c>
      <c r="O12" s="19" t="s">
        <v>40</v>
      </c>
      <c r="P12" s="19">
        <v>3</v>
      </c>
      <c r="Q12" s="18" t="s">
        <v>69</v>
      </c>
      <c r="R12" s="22">
        <f>1316018/3</f>
        <v>438672.6666666667</v>
      </c>
      <c r="S12" s="22">
        <f>1316018/3</f>
        <v>438672.6666666667</v>
      </c>
      <c r="T12" s="22">
        <f>1316018/3</f>
        <v>438672.6666666667</v>
      </c>
      <c r="U12" s="22">
        <f>1316018/3</f>
        <v>438672.6666666667</v>
      </c>
      <c r="V12" s="22">
        <f aca="true" t="shared" si="0" ref="V12:V17">SUM(R12:U12)</f>
        <v>1754690.6666666667</v>
      </c>
      <c r="W12" s="12" t="s">
        <v>41</v>
      </c>
      <c r="X12" s="14" t="s">
        <v>41</v>
      </c>
      <c r="Y12" s="14" t="s">
        <v>41</v>
      </c>
      <c r="Z12" s="14" t="s">
        <v>41</v>
      </c>
      <c r="AA12" s="14" t="s">
        <v>41</v>
      </c>
    </row>
    <row r="13" spans="1:27" ht="21" customHeight="1">
      <c r="A13" s="23">
        <v>6</v>
      </c>
      <c r="B13" s="6" t="s">
        <v>48</v>
      </c>
      <c r="C13" s="7" t="s">
        <v>32</v>
      </c>
      <c r="D13" s="6">
        <v>2023</v>
      </c>
      <c r="E13" s="6">
        <v>2023</v>
      </c>
      <c r="F13" s="8" t="s">
        <v>27</v>
      </c>
      <c r="G13" s="6" t="s">
        <v>28</v>
      </c>
      <c r="H13" s="6" t="s">
        <v>28</v>
      </c>
      <c r="I13" s="6" t="s">
        <v>28</v>
      </c>
      <c r="J13" s="6" t="s">
        <v>29</v>
      </c>
      <c r="K13" s="19" t="s">
        <v>30</v>
      </c>
      <c r="L13" s="10" t="s">
        <v>59</v>
      </c>
      <c r="M13" s="19" t="s">
        <v>60</v>
      </c>
      <c r="N13" s="19">
        <v>1</v>
      </c>
      <c r="O13" s="19" t="s">
        <v>40</v>
      </c>
      <c r="P13" s="19">
        <v>5</v>
      </c>
      <c r="Q13" s="18" t="s">
        <v>69</v>
      </c>
      <c r="R13" s="22">
        <f>292431.82</f>
        <v>292431.82</v>
      </c>
      <c r="S13" s="22">
        <v>170181.28</v>
      </c>
      <c r="T13" s="22">
        <v>90000</v>
      </c>
      <c r="U13" s="22">
        <f>153902.59+211726.87+224779.14</f>
        <v>590408.6</v>
      </c>
      <c r="V13" s="22">
        <f t="shared" si="0"/>
        <v>1143021.7</v>
      </c>
      <c r="W13" s="12" t="s">
        <v>41</v>
      </c>
      <c r="X13" s="14" t="s">
        <v>41</v>
      </c>
      <c r="Y13" s="14" t="s">
        <v>41</v>
      </c>
      <c r="Z13" s="14" t="s">
        <v>41</v>
      </c>
      <c r="AA13" s="14" t="s">
        <v>41</v>
      </c>
    </row>
    <row r="14" spans="1:27" ht="21" customHeight="1">
      <c r="A14" s="23">
        <v>7</v>
      </c>
      <c r="B14" s="6" t="s">
        <v>49</v>
      </c>
      <c r="C14" s="7" t="s">
        <v>32</v>
      </c>
      <c r="D14" s="6">
        <v>2023</v>
      </c>
      <c r="E14" s="6">
        <v>2024</v>
      </c>
      <c r="F14" s="8" t="s">
        <v>27</v>
      </c>
      <c r="G14" s="6" t="s">
        <v>28</v>
      </c>
      <c r="H14" s="6" t="s">
        <v>28</v>
      </c>
      <c r="I14" s="6" t="s">
        <v>28</v>
      </c>
      <c r="J14" s="6" t="s">
        <v>29</v>
      </c>
      <c r="K14" s="19" t="s">
        <v>30</v>
      </c>
      <c r="L14" s="10" t="s">
        <v>61</v>
      </c>
      <c r="M14" s="19" t="s">
        <v>62</v>
      </c>
      <c r="N14" s="19">
        <v>1</v>
      </c>
      <c r="O14" s="19" t="s">
        <v>40</v>
      </c>
      <c r="P14" s="19">
        <v>5</v>
      </c>
      <c r="Q14" s="18" t="s">
        <v>69</v>
      </c>
      <c r="R14" s="22">
        <f>49479.67</f>
        <v>49479.67</v>
      </c>
      <c r="S14" s="22">
        <v>60074.47</v>
      </c>
      <c r="T14" s="22">
        <v>60074.47</v>
      </c>
      <c r="U14" s="22">
        <f>60675.21+61281.96+61894.78</f>
        <v>183851.95</v>
      </c>
      <c r="V14" s="22">
        <f t="shared" si="0"/>
        <v>353480.56</v>
      </c>
      <c r="W14" s="12" t="s">
        <v>41</v>
      </c>
      <c r="X14" s="14" t="s">
        <v>41</v>
      </c>
      <c r="Y14" s="14" t="s">
        <v>41</v>
      </c>
      <c r="Z14" s="14" t="s">
        <v>41</v>
      </c>
      <c r="AA14" s="14" t="s">
        <v>41</v>
      </c>
    </row>
    <row r="15" spans="1:28" ht="21" customHeight="1">
      <c r="A15" s="23">
        <v>8</v>
      </c>
      <c r="B15" s="6" t="s">
        <v>52</v>
      </c>
      <c r="C15" s="7" t="s">
        <v>32</v>
      </c>
      <c r="D15" s="6">
        <v>2023</v>
      </c>
      <c r="E15" s="6">
        <v>2024</v>
      </c>
      <c r="F15" s="8" t="s">
        <v>27</v>
      </c>
      <c r="G15" s="6" t="s">
        <v>28</v>
      </c>
      <c r="H15" s="6" t="s">
        <v>28</v>
      </c>
      <c r="I15" s="6" t="s">
        <v>28</v>
      </c>
      <c r="J15" s="6" t="s">
        <v>29</v>
      </c>
      <c r="K15" s="9" t="s">
        <v>30</v>
      </c>
      <c r="L15" s="10" t="s">
        <v>63</v>
      </c>
      <c r="M15" s="9" t="s">
        <v>64</v>
      </c>
      <c r="N15" s="9">
        <v>1</v>
      </c>
      <c r="O15" s="6" t="s">
        <v>40</v>
      </c>
      <c r="P15" s="18">
        <v>5</v>
      </c>
      <c r="Q15" s="18" t="s">
        <v>69</v>
      </c>
      <c r="R15" s="22">
        <f>58816.76+25996.65</f>
        <v>84813.41</v>
      </c>
      <c r="S15" s="22">
        <f>63444.93+30293.57</f>
        <v>93738.5</v>
      </c>
      <c r="T15" s="22">
        <f>63444.93+30293.57</f>
        <v>93738.5</v>
      </c>
      <c r="U15" s="22">
        <f>64079.38+30293.57+64720.17+30596.51+65367.38+30902.47</f>
        <v>285959.48</v>
      </c>
      <c r="V15" s="22">
        <f t="shared" si="0"/>
        <v>558249.89</v>
      </c>
      <c r="W15" s="12" t="s">
        <v>41</v>
      </c>
      <c r="X15" s="14" t="s">
        <v>41</v>
      </c>
      <c r="Y15" s="14" t="s">
        <v>41</v>
      </c>
      <c r="Z15" s="14" t="s">
        <v>41</v>
      </c>
      <c r="AA15" s="14" t="s">
        <v>41</v>
      </c>
      <c r="AB15" s="17"/>
    </row>
    <row r="16" spans="1:28" ht="21" customHeight="1">
      <c r="A16" s="23">
        <v>9</v>
      </c>
      <c r="B16" s="6" t="s">
        <v>53</v>
      </c>
      <c r="C16" s="7" t="s">
        <v>32</v>
      </c>
      <c r="D16" s="6">
        <v>2023</v>
      </c>
      <c r="E16" s="6">
        <v>2025</v>
      </c>
      <c r="F16" s="8" t="s">
        <v>27</v>
      </c>
      <c r="G16" s="6" t="s">
        <v>28</v>
      </c>
      <c r="H16" s="6" t="s">
        <v>28</v>
      </c>
      <c r="I16" s="6" t="s">
        <v>28</v>
      </c>
      <c r="J16" s="6" t="s">
        <v>29</v>
      </c>
      <c r="K16" s="9" t="s">
        <v>36</v>
      </c>
      <c r="L16" s="10" t="s">
        <v>65</v>
      </c>
      <c r="M16" s="9" t="s">
        <v>66</v>
      </c>
      <c r="N16" s="9">
        <v>1</v>
      </c>
      <c r="O16" s="6" t="s">
        <v>40</v>
      </c>
      <c r="P16" s="18">
        <v>5</v>
      </c>
      <c r="Q16" s="18" t="s">
        <v>69</v>
      </c>
      <c r="R16" s="22">
        <f>85272.71</f>
        <v>85272.71</v>
      </c>
      <c r="S16" s="22">
        <v>82730.74</v>
      </c>
      <c r="T16" s="22">
        <v>60000</v>
      </c>
      <c r="U16" s="22">
        <f>83850.85+84689.36+85536.25</f>
        <v>254076.46000000002</v>
      </c>
      <c r="V16" s="22">
        <f t="shared" si="0"/>
        <v>482079.91000000003</v>
      </c>
      <c r="W16" s="12" t="s">
        <v>41</v>
      </c>
      <c r="X16" s="14" t="s">
        <v>41</v>
      </c>
      <c r="Y16" s="14" t="s">
        <v>41</v>
      </c>
      <c r="Z16" s="14" t="s">
        <v>41</v>
      </c>
      <c r="AA16" s="14" t="s">
        <v>41</v>
      </c>
      <c r="AB16" s="17"/>
    </row>
    <row r="17" spans="1:28" ht="21" customHeight="1">
      <c r="A17" s="23">
        <v>10</v>
      </c>
      <c r="B17" s="6" t="s">
        <v>54</v>
      </c>
      <c r="C17" s="7" t="s">
        <v>32</v>
      </c>
      <c r="D17" s="6">
        <v>2023</v>
      </c>
      <c r="E17" s="6">
        <v>2025</v>
      </c>
      <c r="F17" s="8" t="s">
        <v>27</v>
      </c>
      <c r="G17" s="6" t="s">
        <v>28</v>
      </c>
      <c r="H17" s="6" t="s">
        <v>28</v>
      </c>
      <c r="I17" s="6" t="s">
        <v>28</v>
      </c>
      <c r="J17" s="6" t="s">
        <v>29</v>
      </c>
      <c r="K17" s="9" t="s">
        <v>36</v>
      </c>
      <c r="L17" s="10" t="s">
        <v>67</v>
      </c>
      <c r="M17" s="9" t="s">
        <v>68</v>
      </c>
      <c r="N17" s="9">
        <v>2</v>
      </c>
      <c r="O17" s="6" t="s">
        <v>40</v>
      </c>
      <c r="P17" s="18">
        <v>5</v>
      </c>
      <c r="Q17" s="18" t="s">
        <v>28</v>
      </c>
      <c r="R17" s="22">
        <f>62352.81</f>
        <v>62352.81</v>
      </c>
      <c r="S17" s="22">
        <f>79976.34</f>
        <v>79976.34</v>
      </c>
      <c r="T17" s="22">
        <f>79976.34</f>
        <v>79976.34</v>
      </c>
      <c r="U17" s="22">
        <f>80776.1+81583.86+82399.7</f>
        <v>244759.66000000003</v>
      </c>
      <c r="V17" s="22">
        <f t="shared" si="0"/>
        <v>467065.15</v>
      </c>
      <c r="W17" s="12" t="s">
        <v>41</v>
      </c>
      <c r="X17" s="14" t="s">
        <v>41</v>
      </c>
      <c r="Y17" s="14" t="s">
        <v>41</v>
      </c>
      <c r="Z17" s="14" t="s">
        <v>41</v>
      </c>
      <c r="AA17" s="14" t="s">
        <v>41</v>
      </c>
      <c r="AB17" s="17"/>
    </row>
    <row r="18" spans="1:28" ht="21" customHeight="1">
      <c r="A18" s="23">
        <v>11</v>
      </c>
      <c r="B18" s="6" t="s">
        <v>72</v>
      </c>
      <c r="C18" s="7" t="s">
        <v>32</v>
      </c>
      <c r="D18" s="6">
        <v>2024</v>
      </c>
      <c r="E18" s="6">
        <v>2024</v>
      </c>
      <c r="F18" s="8" t="s">
        <v>27</v>
      </c>
      <c r="G18" s="6" t="s">
        <v>28</v>
      </c>
      <c r="H18" s="6" t="s">
        <v>28</v>
      </c>
      <c r="I18" s="6" t="s">
        <v>28</v>
      </c>
      <c r="J18" s="6" t="s">
        <v>29</v>
      </c>
      <c r="K18" s="14" t="s">
        <v>36</v>
      </c>
      <c r="L18" s="10" t="s">
        <v>70</v>
      </c>
      <c r="M18" s="9" t="s">
        <v>73</v>
      </c>
      <c r="N18" s="9">
        <v>1</v>
      </c>
      <c r="O18" s="6" t="s">
        <v>40</v>
      </c>
      <c r="P18" s="18" t="s">
        <v>41</v>
      </c>
      <c r="Q18" s="18" t="s">
        <v>28</v>
      </c>
      <c r="R18" s="22">
        <f>361967</f>
        <v>361967</v>
      </c>
      <c r="S18" s="22">
        <f>550000/1.22</f>
        <v>450819.6721311475</v>
      </c>
      <c r="T18" s="22">
        <v>0</v>
      </c>
      <c r="U18" s="22">
        <v>0</v>
      </c>
      <c r="V18" s="22">
        <f>SUM(R18:U18)</f>
        <v>812786.6721311475</v>
      </c>
      <c r="W18" s="12" t="s">
        <v>41</v>
      </c>
      <c r="X18" s="14" t="s">
        <v>41</v>
      </c>
      <c r="Y18" s="14" t="s">
        <v>41</v>
      </c>
      <c r="Z18" s="14" t="s">
        <v>41</v>
      </c>
      <c r="AA18" s="14" t="s">
        <v>41</v>
      </c>
      <c r="AB18" s="17"/>
    </row>
    <row r="19" spans="18:23" ht="21" customHeight="1">
      <c r="R19" s="25"/>
      <c r="S19" s="25"/>
      <c r="T19" s="25"/>
      <c r="U19" s="25"/>
      <c r="V19" s="25"/>
      <c r="W19" s="24"/>
    </row>
    <row r="20" ht="11.25">
      <c r="W20" s="24"/>
    </row>
    <row r="21" spans="19:23" ht="11.25">
      <c r="S21" s="26"/>
      <c r="T21" s="26"/>
      <c r="W21" s="24"/>
    </row>
  </sheetData>
  <sheetProtection/>
  <mergeCells count="31">
    <mergeCell ref="O5:O7"/>
    <mergeCell ref="P5:P7"/>
    <mergeCell ref="Q5:Q7"/>
    <mergeCell ref="R5:X5"/>
    <mergeCell ref="Y5:Z5"/>
    <mergeCell ref="M3:AL3"/>
    <mergeCell ref="AA5:AA7"/>
    <mergeCell ref="R6:R7"/>
    <mergeCell ref="S6:S7"/>
    <mergeCell ref="U6:U7"/>
    <mergeCell ref="V6:V7"/>
    <mergeCell ref="W6:X6"/>
    <mergeCell ref="Y6:Y7"/>
    <mergeCell ref="Z6:Z7"/>
    <mergeCell ref="T6:T7"/>
    <mergeCell ref="N5:N7"/>
    <mergeCell ref="B1:AA1"/>
    <mergeCell ref="B2:AA2"/>
    <mergeCell ref="B4:AA4"/>
    <mergeCell ref="B5:B7"/>
    <mergeCell ref="C5:C7"/>
    <mergeCell ref="D5:D7"/>
    <mergeCell ref="K5:K7"/>
    <mergeCell ref="L5:L7"/>
    <mergeCell ref="M5:M7"/>
    <mergeCell ref="E5:E7"/>
    <mergeCell ref="F5:F7"/>
    <mergeCell ref="G5:G7"/>
    <mergeCell ref="H5:H7"/>
    <mergeCell ref="I5:I7"/>
    <mergeCell ref="J5:J7"/>
  </mergeCells>
  <dataValidations count="2">
    <dataValidation type="textLength" allowBlank="1" showInputMessage="1" showErrorMessage="1" promptTitle="CPV" prompt="Inserire le 9 cifre del CPV" errorTitle="CPV" error="Il CPV deve essere di 8 cifre + trattino e cifra di convalida&#10;" sqref="L8:L18">
      <formula1>10</formula1>
      <formula2>10</formula2>
    </dataValidation>
    <dataValidation type="textLength" operator="equal" allowBlank="1" showInputMessage="1" showErrorMessage="1" promptTitle="Codice CUI" prompt="Inserire i 21 caratteri costituenti il CUI." errorTitle="Coglione!" error="Devi inserire 21 caratteri! Ti avevo avvisato!&#10;" sqref="B8:B18">
      <formula1>21</formula1>
    </dataValidation>
  </dataValidations>
  <printOptions/>
  <pageMargins left="0.7" right="0.7" top="0.75" bottom="0.75" header="0.3" footer="0.3"/>
  <pageSetup horizontalDpi="600" verticalDpi="600" orientation="landscape" paperSize="8" scale="50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Statilio Grassi</cp:lastModifiedBy>
  <cp:lastPrinted>2023-12-19T05:42:57Z</cp:lastPrinted>
  <dcterms:created xsi:type="dcterms:W3CDTF">2019-05-02T08:18:40Z</dcterms:created>
  <dcterms:modified xsi:type="dcterms:W3CDTF">2023-12-29T10:58:48Z</dcterms:modified>
  <cp:category/>
  <cp:version/>
  <cp:contentType/>
  <cp:contentStatus/>
</cp:coreProperties>
</file>